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1060" windowWidth="21840" windowHeight="174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<sst xmlns="http://schemas.openxmlformats.org/spreadsheetml/2006/main" count="49" uniqueCount="43">
  <si>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Problem data</t>
  </si>
  <si>
    <t>pin od</t>
  </si>
  <si>
    <t>m</t>
  </si>
  <si>
    <t>pin square pitch</t>
  </si>
  <si>
    <t>flow area per pin</t>
  </si>
  <si>
    <t>m^2</t>
  </si>
  <si>
    <t>mass flow rate per pin</t>
  </si>
  <si>
    <t>kg/s</t>
  </si>
  <si>
    <t>Physical properties</t>
  </si>
  <si>
    <t>Coolant density</t>
  </si>
  <si>
    <t>kg/m^3</t>
  </si>
  <si>
    <t>J/(kg K)</t>
  </si>
  <si>
    <t>Specific heat</t>
  </si>
  <si>
    <t>Viscosity</t>
  </si>
  <si>
    <t>pin length</t>
  </si>
  <si>
    <t>peak linear rating</t>
  </si>
  <si>
    <t>W/m</t>
  </si>
  <si>
    <t>wetted perimeter</t>
  </si>
  <si>
    <t>hydraulic diameter</t>
  </si>
  <si>
    <t>Dimensionless numbers</t>
  </si>
  <si>
    <t>Reynolds number</t>
  </si>
  <si>
    <t>-</t>
  </si>
  <si>
    <t>Conductivity</t>
  </si>
  <si>
    <t>W/mK</t>
  </si>
  <si>
    <t>kg m-1 s-1</t>
  </si>
  <si>
    <t>Prandtyl No.</t>
  </si>
  <si>
    <t>Computed geometric quantities</t>
  </si>
  <si>
    <t>z</t>
  </si>
  <si>
    <t>T cool</t>
  </si>
  <si>
    <t>Coolant inlet temperature</t>
  </si>
  <si>
    <t>K</t>
  </si>
  <si>
    <t>Convenient intermediate nos.</t>
  </si>
  <si>
    <t>q-dot-dash-max/m-dot Cp*(L/pi)</t>
  </si>
  <si>
    <t>T clad</t>
  </si>
  <si>
    <t>sin(pi*z/L)</t>
  </si>
  <si>
    <t>Cos(pi*z/L)</t>
  </si>
  <si>
    <t>Heat transfer coefficient</t>
  </si>
  <si>
    <t>Nu from D-B</t>
  </si>
  <si>
    <t>W m-2 K-1</t>
  </si>
  <si>
    <t>Location of T clad max</t>
  </si>
  <si>
    <t>Value of T clad max</t>
  </si>
  <si>
    <t>Temps at T clad max location</t>
  </si>
  <si>
    <t>z/L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</si>
</sst>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E+00"/>
    <numFmt numFmtId="166" formatCode="0.0000E+00"/>
    <numFmt numFmtId="167" formatCode="0.000"/>
    <numFmt numFmtId="168" formatCode="0.00000E+00"/>
  </numFmts>
  <fonts count="40">
    <font>
      <sz val="10"/>
      <name val="Monaco"/>
      <family val="0"/>
    </font>
    <font>
      <b/>
      <sz val="10"/>
      <name val="Monaco"/>
      <family val="0"/>
    </font>
    <font>
      <i/>
      <sz val="10"/>
      <name val="Monaco"/>
      <family val="0"/>
    </font>
    <font>
      <b/>
      <i/>
      <sz val="10"/>
      <name val="Monaco"/>
      <family val="0"/>
    </font>
    <font>
      <u val="single"/>
      <sz val="10"/>
      <color indexed="12"/>
      <name val="Monaco"/>
      <family val="0"/>
    </font>
    <font>
      <u val="single"/>
      <sz val="10"/>
      <color indexed="61"/>
      <name val="Monaco"/>
      <family val="0"/>
    </font>
    <font>
      <b/>
      <sz val="18"/>
      <color indexed="56"/>
      <name val="Cambria"/>
      <family val="2"/>
    </font>
    <font>
      <b/>
      <sz val="15"/>
      <color indexed="56"/>
      <name val="Lucida Grande"/>
      <family val="2"/>
    </font>
    <font>
      <b/>
      <sz val="13"/>
      <color indexed="56"/>
      <name val="Lucida Grande"/>
      <family val="2"/>
    </font>
    <font>
      <b/>
      <sz val="11"/>
      <color indexed="56"/>
      <name val="Lucida Grande"/>
      <family val="2"/>
    </font>
    <font>
      <sz val="11"/>
      <color indexed="17"/>
      <name val="Lucida Grande"/>
      <family val="2"/>
    </font>
    <font>
      <sz val="11"/>
      <color indexed="14"/>
      <name val="Lucida Grande"/>
      <family val="2"/>
    </font>
    <font>
      <sz val="11"/>
      <color indexed="60"/>
      <name val="Lucida Grande"/>
      <family val="2"/>
    </font>
    <font>
      <sz val="11"/>
      <color indexed="62"/>
      <name val="Lucida Grande"/>
      <family val="2"/>
    </font>
    <font>
      <b/>
      <sz val="11"/>
      <color indexed="63"/>
      <name val="Lucida Grande"/>
      <family val="2"/>
    </font>
    <font>
      <b/>
      <sz val="11"/>
      <color indexed="52"/>
      <name val="Lucida Grande"/>
      <family val="2"/>
    </font>
    <font>
      <sz val="11"/>
      <color indexed="52"/>
      <name val="Lucida Grande"/>
      <family val="2"/>
    </font>
    <font>
      <b/>
      <sz val="11"/>
      <color indexed="9"/>
      <name val="Lucida Grande"/>
      <family val="2"/>
    </font>
    <font>
      <sz val="11"/>
      <color indexed="10"/>
      <name val="Lucida Grande"/>
      <family val="2"/>
    </font>
    <font>
      <i/>
      <sz val="11"/>
      <color indexed="23"/>
      <name val="Lucida Grande"/>
      <family val="2"/>
    </font>
    <font>
      <b/>
      <sz val="11"/>
      <color indexed="8"/>
      <name val="Lucida Grande"/>
      <family val="2"/>
    </font>
    <font>
      <sz val="11"/>
      <color indexed="9"/>
      <name val="Lucida Grande"/>
      <family val="2"/>
    </font>
    <font>
      <sz val="11"/>
      <color indexed="8"/>
      <name val="Lucida Grande"/>
      <family val="2"/>
    </font>
    <font>
      <sz val="11"/>
      <color theme="1"/>
      <name val="Lucida Grande"/>
      <family val="2"/>
    </font>
    <font>
      <sz val="11"/>
      <color theme="0"/>
      <name val="Lucida Grande"/>
      <family val="2"/>
    </font>
    <font>
      <sz val="11"/>
      <color rgb="FF9C0006"/>
      <name val="Lucida Grande"/>
      <family val="2"/>
    </font>
    <font>
      <b/>
      <sz val="11"/>
      <color rgb="FFFA7D00"/>
      <name val="Lucida Grande"/>
      <family val="2"/>
    </font>
    <font>
      <b/>
      <sz val="11"/>
      <color theme="0"/>
      <name val="Lucida Grande"/>
      <family val="2"/>
    </font>
    <font>
      <i/>
      <sz val="11"/>
      <color rgb="FF7F7F7F"/>
      <name val="Lucida Grande"/>
      <family val="2"/>
    </font>
    <font>
      <sz val="11"/>
      <color rgb="FF006100"/>
      <name val="Lucida Grande"/>
      <family val="2"/>
    </font>
    <font>
      <b/>
      <sz val="15"/>
      <color theme="3"/>
      <name val="Lucida Grande"/>
      <family val="2"/>
    </font>
    <font>
      <b/>
      <sz val="13"/>
      <color theme="3"/>
      <name val="Lucida Grande"/>
      <family val="2"/>
    </font>
    <font>
      <b/>
      <sz val="11"/>
      <color theme="3"/>
      <name val="Lucida Grande"/>
      <family val="2"/>
    </font>
    <font>
      <sz val="11"/>
      <color rgb="FF3F3F76"/>
      <name val="Lucida Grande"/>
      <family val="2"/>
    </font>
    <font>
      <sz val="11"/>
      <color rgb="FFFA7D00"/>
      <name val="Lucida Grande"/>
      <family val="2"/>
    </font>
    <font>
      <sz val="11"/>
      <color rgb="FF9C6500"/>
      <name val="Lucida Grande"/>
      <family val="2"/>
    </font>
    <font>
      <b/>
      <sz val="11"/>
      <color rgb="FF3F3F3F"/>
      <name val="Lucida Grande"/>
      <family val="2"/>
    </font>
    <font>
      <b/>
      <sz val="18"/>
      <color theme="3"/>
      <name val="Cambria"/>
      <family val="2"/>
    </font>
    <font>
      <b/>
      <sz val="11"/>
      <color theme="1"/>
      <name val="Lucida Grande"/>
      <family val="2"/>
    </font>
    <font>
      <sz val="11"/>
      <color rgb="FFFF0000"/>
      <name val="Lucida Grand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tabSelected="1" workbookViewId="0" topLeftCell="A1">
      <selection activeCell="D54" sqref="D54"/>
    </sheetView>
  </sheetViews>
  <sheetFormatPr defaultColWidth="11.00390625" defaultRowHeight="12.75"/>
  <cols>
    <col min="1" max="1" width="40.875" style="0" customWidth="1"/>
    <col min="2" max="2" width="12.125" style="0" bestFit="1" customWidth="1"/>
    <col min="3" max="3" width="12.125" style="5" bestFit="1" customWidth="1"/>
    <col min="6" max="6" width="10.875" style="4" customWidth="1"/>
    <col min="7" max="8" width="12.125" style="0" bestFit="1" customWidth="1"/>
    <col min="10" max="10" width="10.875" style="3" customWidth="1"/>
  </cols>
  <sheetData>
    <row r="3" spans="1:10" ht="13.5">
      <c r="A3" s="2" t="s">
        <v>8</v>
      </c>
      <c r="F3" s="4" t="s">
        <v>27</v>
      </c>
      <c r="G3" t="s">
        <v>34</v>
      </c>
      <c r="H3" t="s">
        <v>35</v>
      </c>
      <c r="I3" t="s">
        <v>28</v>
      </c>
      <c r="J3" s="3" t="s">
        <v>33</v>
      </c>
    </row>
    <row r="4" spans="1:10" ht="13.5">
      <c r="A4" t="s">
        <v>9</v>
      </c>
      <c r="B4" t="s">
        <v>10</v>
      </c>
      <c r="C4" s="5">
        <v>713</v>
      </c>
      <c r="F4" s="4">
        <f>-C10/2</f>
        <v>-1.83</v>
      </c>
      <c r="G4" s="3">
        <f>SIN(3.14159*F4/C$10)</f>
        <v>-0.9999999999991198</v>
      </c>
      <c r="H4" s="3">
        <f>COS(3.14159*F4/C$10)</f>
        <v>1.326794896677558E-06</v>
      </c>
      <c r="I4" s="3">
        <f aca="true" t="shared" si="0" ref="I4:I24">C$15+C$32*(G4+1)</f>
        <v>566.50000000002</v>
      </c>
      <c r="J4" s="3">
        <f aca="true" t="shared" si="1" ref="J4:J24">I4+1/(3.14159*C$11*C$29)*C$14*H4</f>
        <v>566.5000455636288</v>
      </c>
    </row>
    <row r="5" spans="1:10" ht="13.5">
      <c r="A5" t="s">
        <v>12</v>
      </c>
      <c r="B5" t="s">
        <v>11</v>
      </c>
      <c r="C5" s="5">
        <v>5794</v>
      </c>
      <c r="F5" s="4">
        <f>F4+C$10/40</f>
        <v>-1.7385000000000002</v>
      </c>
      <c r="G5" s="3">
        <f aca="true" t="shared" si="2" ref="G5:G24">SIN(3.14159*F5/C$10)</f>
        <v>-0.9969172348381646</v>
      </c>
      <c r="H5" s="3">
        <f aca="true" t="shared" si="3" ref="H5:H24">COS(3.14159*F5/C$10)</f>
        <v>0.0784603522973719</v>
      </c>
      <c r="I5" s="3">
        <f t="shared" si="0"/>
        <v>566.5699459377967</v>
      </c>
      <c r="J5" s="3">
        <f t="shared" si="1"/>
        <v>569.2643614809689</v>
      </c>
    </row>
    <row r="6" spans="1:10" ht="13.5">
      <c r="A6" t="s">
        <v>13</v>
      </c>
      <c r="B6" t="s">
        <v>24</v>
      </c>
      <c r="C6" s="5">
        <v>9.07E-05</v>
      </c>
      <c r="F6" s="4">
        <f aca="true" t="shared" si="4" ref="F6:F44">F5+C$10/40</f>
        <v>-1.6470000000000002</v>
      </c>
      <c r="G6" s="3">
        <f t="shared" si="2"/>
        <v>-0.9876881537936287</v>
      </c>
      <c r="H6" s="3">
        <f t="shared" si="3"/>
        <v>0.156435644453984</v>
      </c>
      <c r="I6" s="3">
        <f t="shared" si="0"/>
        <v>566.7793477880098</v>
      </c>
      <c r="J6" s="3">
        <f t="shared" si="1"/>
        <v>572.1515213709864</v>
      </c>
    </row>
    <row r="7" spans="1:10" ht="13.5">
      <c r="A7" t="s">
        <v>22</v>
      </c>
      <c r="B7" t="s">
        <v>23</v>
      </c>
      <c r="C7" s="5">
        <v>0.541</v>
      </c>
      <c r="F7" s="4">
        <f t="shared" si="4"/>
        <v>-1.5555000000000003</v>
      </c>
      <c r="G7" s="3">
        <f t="shared" si="2"/>
        <v>-0.9723696571230585</v>
      </c>
      <c r="H7" s="3">
        <f t="shared" si="3"/>
        <v>0.23344646047088766</v>
      </c>
      <c r="I7" s="3">
        <f t="shared" si="0"/>
        <v>567.1269145207996</v>
      </c>
      <c r="J7" s="3">
        <f t="shared" si="1"/>
        <v>575.1437249629365</v>
      </c>
    </row>
    <row r="8" spans="3:10" s="1" customFormat="1" ht="13.5">
      <c r="C8" s="6"/>
      <c r="F8" s="4">
        <f t="shared" si="4"/>
        <v>-1.4640000000000004</v>
      </c>
      <c r="G8" s="3">
        <f t="shared" si="2"/>
        <v>-0.9510561882928811</v>
      </c>
      <c r="H8" s="3">
        <f t="shared" si="3"/>
        <v>0.3090180038603188</v>
      </c>
      <c r="I8" s="3">
        <f t="shared" si="0"/>
        <v>567.6105032752989</v>
      </c>
      <c r="J8" s="3">
        <f t="shared" si="1"/>
        <v>578.2225243578146</v>
      </c>
    </row>
    <row r="9" spans="1:10" ht="13.5">
      <c r="A9" s="2" t="s">
        <v>0</v>
      </c>
      <c r="F9" s="4">
        <f t="shared" si="4"/>
        <v>-1.3725000000000005</v>
      </c>
      <c r="G9" s="3">
        <f t="shared" si="2"/>
        <v>-0.9238791517040106</v>
      </c>
      <c r="H9" s="3">
        <f t="shared" si="3"/>
        <v>0.38268435171388665</v>
      </c>
      <c r="I9" s="3">
        <f t="shared" si="0"/>
        <v>568.2271325710607</v>
      </c>
      <c r="J9" s="3">
        <f t="shared" si="1"/>
        <v>581.3689377655963</v>
      </c>
    </row>
    <row r="10" spans="1:10" ht="13.5">
      <c r="A10" t="s">
        <v>14</v>
      </c>
      <c r="B10" t="s">
        <v>2</v>
      </c>
      <c r="C10" s="5">
        <v>3.66</v>
      </c>
      <c r="F10" s="4">
        <f t="shared" si="4"/>
        <v>-1.2810000000000006</v>
      </c>
      <c r="G10" s="3">
        <f t="shared" si="2"/>
        <v>-0.8910061025413891</v>
      </c>
      <c r="H10" s="3">
        <f t="shared" si="3"/>
        <v>0.45399132726738695</v>
      </c>
      <c r="I10" s="3">
        <f t="shared" si="0"/>
        <v>568.9730006898455</v>
      </c>
      <c r="J10" s="3">
        <f t="shared" si="1"/>
        <v>584.5635665340883</v>
      </c>
    </row>
    <row r="11" spans="1:10" ht="13.5">
      <c r="A11" t="s">
        <v>1</v>
      </c>
      <c r="B11" t="s">
        <v>2</v>
      </c>
      <c r="C11" s="5">
        <v>0.0095</v>
      </c>
      <c r="F11" s="4">
        <f t="shared" si="4"/>
        <v>-1.1895000000000007</v>
      </c>
      <c r="G11" s="3">
        <f t="shared" si="2"/>
        <v>-0.8526397137422964</v>
      </c>
      <c r="H11" s="3">
        <f t="shared" si="3"/>
        <v>0.5224993000468563</v>
      </c>
      <c r="I11" s="3">
        <f t="shared" si="0"/>
        <v>569.8435091144395</v>
      </c>
      <c r="J11" s="3">
        <f t="shared" si="1"/>
        <v>587.7867147478667</v>
      </c>
    </row>
    <row r="12" spans="1:10" ht="13.5">
      <c r="A12" t="s">
        <v>3</v>
      </c>
      <c r="B12" t="s">
        <v>2</v>
      </c>
      <c r="C12" s="5">
        <v>0.0126</v>
      </c>
      <c r="F12" s="4">
        <f t="shared" si="4"/>
        <v>-1.0980000000000008</v>
      </c>
      <c r="G12" s="3">
        <f t="shared" si="2"/>
        <v>-0.8090165264524076</v>
      </c>
      <c r="H12" s="3">
        <f t="shared" si="3"/>
        <v>0.587785896332058</v>
      </c>
      <c r="I12" s="3">
        <f t="shared" si="0"/>
        <v>570.8332908799931</v>
      </c>
      <c r="J12" s="3">
        <f t="shared" si="1"/>
        <v>591.0185106599404</v>
      </c>
    </row>
    <row r="13" spans="1:10" ht="13.5">
      <c r="A13" t="s">
        <v>6</v>
      </c>
      <c r="B13" t="s">
        <v>7</v>
      </c>
      <c r="C13" s="5">
        <v>0.366</v>
      </c>
      <c r="F13" s="4">
        <f t="shared" si="4"/>
        <v>-1.0065000000000008</v>
      </c>
      <c r="G13" s="3">
        <f t="shared" si="2"/>
        <v>-0.7604054916734331</v>
      </c>
      <c r="H13" s="3">
        <f t="shared" si="3"/>
        <v>0.6494486032265252</v>
      </c>
      <c r="I13" s="3">
        <f t="shared" si="0"/>
        <v>571.9362436630896</v>
      </c>
      <c r="J13" s="3">
        <f t="shared" si="1"/>
        <v>594.2390292074732</v>
      </c>
    </row>
    <row r="14" spans="1:10" ht="13.5">
      <c r="A14" t="s">
        <v>15</v>
      </c>
      <c r="B14" t="s">
        <v>16</v>
      </c>
      <c r="C14" s="5">
        <v>41300</v>
      </c>
      <c r="F14" s="4">
        <f t="shared" si="4"/>
        <v>-0.9150000000000008</v>
      </c>
      <c r="G14" s="3">
        <f t="shared" si="2"/>
        <v>-0.7071063120935581</v>
      </c>
      <c r="H14" s="3">
        <f t="shared" si="3"/>
        <v>0.7071072502792257</v>
      </c>
      <c r="I14" s="3">
        <f t="shared" si="0"/>
        <v>573.1455674045338</v>
      </c>
      <c r="J14" s="3">
        <f t="shared" si="1"/>
        <v>597.4284148562137</v>
      </c>
    </row>
    <row r="15" spans="1:10" ht="13.5">
      <c r="A15" t="s">
        <v>29</v>
      </c>
      <c r="B15" t="s">
        <v>30</v>
      </c>
      <c r="C15" s="5">
        <v>566.5</v>
      </c>
      <c r="F15" s="4">
        <f t="shared" si="4"/>
        <v>-0.8235000000000008</v>
      </c>
      <c r="G15" s="3">
        <f t="shared" si="2"/>
        <v>-0.6494475943238288</v>
      </c>
      <c r="H15" s="3">
        <f t="shared" si="3"/>
        <v>0.7604063533578552</v>
      </c>
      <c r="I15" s="3">
        <f t="shared" si="0"/>
        <v>574.4538062339077</v>
      </c>
      <c r="J15" s="3">
        <f t="shared" si="1"/>
        <v>600.5670040162605</v>
      </c>
    </row>
    <row r="16" spans="6:10" ht="13.5">
      <c r="F16" s="4">
        <f t="shared" si="4"/>
        <v>-0.7320000000000008</v>
      </c>
      <c r="G16" s="3">
        <f t="shared" si="2"/>
        <v>-0.5877848229325431</v>
      </c>
      <c r="H16" s="3">
        <f t="shared" si="3"/>
        <v>0.8090173063230224</v>
      </c>
      <c r="I16" s="3">
        <f t="shared" si="0"/>
        <v>575.8528944374133</v>
      </c>
      <c r="J16" s="3">
        <f t="shared" si="1"/>
        <v>603.6354462744273</v>
      </c>
    </row>
    <row r="17" spans="6:10" ht="13.5">
      <c r="F17" s="4">
        <f t="shared" si="4"/>
        <v>-0.6405000000000007</v>
      </c>
      <c r="G17" s="3">
        <f t="shared" si="2"/>
        <v>-0.5224981687683765</v>
      </c>
      <c r="H17" s="3">
        <f t="shared" si="3"/>
        <v>0.8526404069909502</v>
      </c>
      <c r="I17" s="3">
        <f t="shared" si="0"/>
        <v>577.3342061855964</v>
      </c>
      <c r="J17" s="3">
        <f t="shared" si="1"/>
        <v>606.6148236957741</v>
      </c>
    </row>
    <row r="18" spans="1:10" ht="13.5">
      <c r="A18" s="2" t="s">
        <v>26</v>
      </c>
      <c r="F18" s="4">
        <f t="shared" si="4"/>
        <v>-0.5490000000000007</v>
      </c>
      <c r="G18" s="3">
        <f t="shared" si="2"/>
        <v>-0.4539901450846386</v>
      </c>
      <c r="H18" s="3">
        <f t="shared" si="3"/>
        <v>0.8910067048939805</v>
      </c>
      <c r="I18" s="3">
        <f t="shared" si="0"/>
        <v>578.8886087143634</v>
      </c>
      <c r="J18" s="3">
        <f t="shared" si="1"/>
        <v>609.4867674587699</v>
      </c>
    </row>
    <row r="19" spans="1:10" ht="13.5">
      <c r="A19" t="s">
        <v>4</v>
      </c>
      <c r="B19" t="s">
        <v>5</v>
      </c>
      <c r="C19" s="5">
        <f>C12*C12-3.14159*C11^2/4</f>
        <v>8.787787562500001E-05</v>
      </c>
      <c r="F19" s="4">
        <f t="shared" si="4"/>
        <v>-0.4575000000000007</v>
      </c>
      <c r="G19" s="3">
        <f t="shared" si="2"/>
        <v>-0.382683125915407</v>
      </c>
      <c r="H19" s="3">
        <f t="shared" si="3"/>
        <v>0.923879659446842</v>
      </c>
      <c r="I19" s="3">
        <f t="shared" si="0"/>
        <v>580.5065186314146</v>
      </c>
      <c r="J19" s="3">
        <f t="shared" si="1"/>
        <v>612.2335711049943</v>
      </c>
    </row>
    <row r="20" spans="1:10" ht="13.5">
      <c r="A20" t="s">
        <v>17</v>
      </c>
      <c r="B20" t="s">
        <v>2</v>
      </c>
      <c r="C20" s="5">
        <f>3.14159*C11</f>
        <v>0.029845104999999997</v>
      </c>
      <c r="F20" s="4">
        <f t="shared" si="4"/>
        <v>-0.36600000000000066</v>
      </c>
      <c r="G20" s="3">
        <f t="shared" si="2"/>
        <v>-0.3090167420035506</v>
      </c>
      <c r="H20" s="3">
        <f t="shared" si="3"/>
        <v>0.9510565982955541</v>
      </c>
      <c r="I20" s="3">
        <f t="shared" si="0"/>
        <v>582.1779610009438</v>
      </c>
      <c r="J20" s="3">
        <f t="shared" si="1"/>
        <v>614.8382997051574</v>
      </c>
    </row>
    <row r="21" spans="1:10" ht="13.5">
      <c r="A21" t="s">
        <v>18</v>
      </c>
      <c r="B21" t="s">
        <v>2</v>
      </c>
      <c r="C21" s="5">
        <f>4*C19/C20</f>
        <v>0.011777861143393534</v>
      </c>
      <c r="F21" s="4">
        <f t="shared" si="4"/>
        <v>-0.27450000000000063</v>
      </c>
      <c r="G21" s="3">
        <f t="shared" si="2"/>
        <v>-0.2334451703355841</v>
      </c>
      <c r="H21" s="3">
        <f t="shared" si="3"/>
        <v>0.9723699668577749</v>
      </c>
      <c r="I21" s="3">
        <f t="shared" si="0"/>
        <v>583.8926308423316</v>
      </c>
      <c r="J21" s="3">
        <f t="shared" si="1"/>
        <v>617.2848942683939</v>
      </c>
    </row>
    <row r="22" spans="6:10" ht="13.5">
      <c r="F22" s="4">
        <f t="shared" si="4"/>
        <v>-0.18300000000000063</v>
      </c>
      <c r="G22" s="3">
        <f t="shared" si="2"/>
        <v>-0.15643433399424506</v>
      </c>
      <c r="H22" s="3">
        <f t="shared" si="3"/>
        <v>0.987688361350774</v>
      </c>
      <c r="I22" s="3">
        <f t="shared" si="0"/>
        <v>585.6399566636699</v>
      </c>
      <c r="J22" s="3">
        <f t="shared" si="1"/>
        <v>619.5582707511152</v>
      </c>
    </row>
    <row r="23" spans="6:10" ht="13.5">
      <c r="F23" s="4">
        <f t="shared" si="4"/>
        <v>-0.09150000000000064</v>
      </c>
      <c r="G23" s="3">
        <f t="shared" si="2"/>
        <v>-0.07845902959260379</v>
      </c>
      <c r="H23" s="3">
        <f t="shared" si="3"/>
        <v>0.9969173389380821</v>
      </c>
      <c r="I23" s="3">
        <f t="shared" si="0"/>
        <v>587.4091656384145</v>
      </c>
      <c r="J23" s="3">
        <f t="shared" si="1"/>
        <v>621.6444130549963</v>
      </c>
    </row>
    <row r="24" spans="1:10" ht="13.5">
      <c r="A24" s="2" t="s">
        <v>19</v>
      </c>
      <c r="F24" s="4">
        <f t="shared" si="4"/>
        <v>-6.38378239159465E-16</v>
      </c>
      <c r="G24" s="3">
        <f t="shared" si="2"/>
        <v>-5.479570197707605E-16</v>
      </c>
      <c r="H24" s="3">
        <f t="shared" si="3"/>
        <v>1</v>
      </c>
      <c r="I24" s="3">
        <f t="shared" si="0"/>
        <v>589.189350023332</v>
      </c>
      <c r="J24" s="3">
        <f t="shared" si="1"/>
        <v>623.530459440738</v>
      </c>
    </row>
    <row r="25" spans="1:10" ht="13.5">
      <c r="A25" t="s">
        <v>20</v>
      </c>
      <c r="B25" t="s">
        <v>21</v>
      </c>
      <c r="C25" s="5">
        <f>C13*C21/(C6*C19)</f>
        <v>540829.8810323859</v>
      </c>
      <c r="F25" s="4">
        <f t="shared" si="4"/>
        <v>0.09149999999999936</v>
      </c>
      <c r="G25" s="3">
        <f aca="true" t="shared" si="5" ref="G25:G44">SIN(3.14159*F25/C$10)</f>
        <v>0.07845902959260267</v>
      </c>
      <c r="H25" s="3">
        <f aca="true" t="shared" si="6" ref="H25:H44">COS(3.14159*F25/C$10)</f>
        <v>0.9969173389380822</v>
      </c>
      <c r="I25" s="3">
        <f aca="true" t="shared" si="7" ref="I25:I44">C$15+C$32*(G25+1)</f>
        <v>590.9695344082496</v>
      </c>
      <c r="J25" s="3">
        <f aca="true" t="shared" si="8" ref="J25:J44">I25+1/(3.14159*C$11*C$29)*C$14*H25</f>
        <v>625.2047818248315</v>
      </c>
    </row>
    <row r="26" spans="1:10" ht="13.5">
      <c r="A26" t="s">
        <v>25</v>
      </c>
      <c r="B26" t="s">
        <v>21</v>
      </c>
      <c r="C26" s="5">
        <f>C6*C5/C7</f>
        <v>0.9713785582255082</v>
      </c>
      <c r="F26" s="4">
        <f t="shared" si="4"/>
        <v>0.18299999999999936</v>
      </c>
      <c r="G26" s="3">
        <f t="shared" si="5"/>
        <v>0.15643433399424395</v>
      </c>
      <c r="H26" s="3">
        <f t="shared" si="6"/>
        <v>0.9876883613507741</v>
      </c>
      <c r="I26" s="3">
        <f t="shared" si="7"/>
        <v>592.7387433829944</v>
      </c>
      <c r="J26" s="3">
        <f t="shared" si="8"/>
        <v>626.6570574704397</v>
      </c>
    </row>
    <row r="27" spans="1:10" ht="13.5">
      <c r="A27" t="s">
        <v>37</v>
      </c>
      <c r="B27" t="s">
        <v>21</v>
      </c>
      <c r="C27" s="5">
        <f>0.023*C25^0.8*C26^0.4</f>
        <v>877.2669819616298</v>
      </c>
      <c r="F27" s="4">
        <f t="shared" si="4"/>
        <v>0.27449999999999936</v>
      </c>
      <c r="G27" s="3">
        <f t="shared" si="5"/>
        <v>0.23344517033558304</v>
      </c>
      <c r="H27" s="3">
        <f t="shared" si="6"/>
        <v>0.9723699668577751</v>
      </c>
      <c r="I27" s="3">
        <f t="shared" si="7"/>
        <v>594.4860692043325</v>
      </c>
      <c r="J27" s="3">
        <f t="shared" si="8"/>
        <v>627.8783326303948</v>
      </c>
    </row>
    <row r="28" spans="6:10" ht="13.5">
      <c r="F28" s="4">
        <f t="shared" si="4"/>
        <v>0.3659999999999993</v>
      </c>
      <c r="G28" s="3">
        <f t="shared" si="5"/>
        <v>0.30901674200354956</v>
      </c>
      <c r="H28" s="3">
        <f t="shared" si="6"/>
        <v>0.9510565982955544</v>
      </c>
      <c r="I28" s="3">
        <f t="shared" si="7"/>
        <v>596.2007390457203</v>
      </c>
      <c r="J28" s="3">
        <f t="shared" si="8"/>
        <v>628.8610777499339</v>
      </c>
    </row>
    <row r="29" spans="1:10" ht="13.5">
      <c r="A29" t="s">
        <v>36</v>
      </c>
      <c r="B29" t="s">
        <v>38</v>
      </c>
      <c r="C29" s="5">
        <f>C27*C7/C21</f>
        <v>40296.06322090631</v>
      </c>
      <c r="F29" s="4">
        <f t="shared" si="4"/>
        <v>0.45749999999999935</v>
      </c>
      <c r="G29" s="3">
        <f t="shared" si="5"/>
        <v>0.382683125915406</v>
      </c>
      <c r="H29" s="3">
        <f t="shared" si="6"/>
        <v>0.9238796594468425</v>
      </c>
      <c r="I29" s="3">
        <f t="shared" si="7"/>
        <v>597.8721814152495</v>
      </c>
      <c r="J29" s="3">
        <f t="shared" si="8"/>
        <v>629.5992338888293</v>
      </c>
    </row>
    <row r="30" spans="6:10" ht="13.5">
      <c r="F30" s="4">
        <f t="shared" si="4"/>
        <v>0.5489999999999994</v>
      </c>
      <c r="G30" s="3">
        <f t="shared" si="5"/>
        <v>0.4539901450846376</v>
      </c>
      <c r="H30" s="3">
        <f t="shared" si="6"/>
        <v>0.8910067048939809</v>
      </c>
      <c r="I30" s="3">
        <f t="shared" si="7"/>
        <v>599.4900913323007</v>
      </c>
      <c r="J30" s="3">
        <f t="shared" si="8"/>
        <v>630.0882500767073</v>
      </c>
    </row>
    <row r="31" spans="1:10" ht="13.5">
      <c r="A31" t="s">
        <v>31</v>
      </c>
      <c r="F31" s="4">
        <f t="shared" si="4"/>
        <v>0.6404999999999994</v>
      </c>
      <c r="G31" s="3">
        <f t="shared" si="5"/>
        <v>0.5224981687683755</v>
      </c>
      <c r="H31" s="3">
        <f t="shared" si="6"/>
        <v>0.8526404069909508</v>
      </c>
      <c r="I31" s="3">
        <f t="shared" si="7"/>
        <v>601.0444938610677</v>
      </c>
      <c r="J31" s="3">
        <f t="shared" si="8"/>
        <v>630.3251113712455</v>
      </c>
    </row>
    <row r="32" spans="1:10" ht="13.5">
      <c r="A32" t="s">
        <v>32</v>
      </c>
      <c r="C32" s="5">
        <f>C14/(C13*C5)*(C10/3.14159)</f>
        <v>22.689350023332075</v>
      </c>
      <c r="F32" s="4">
        <f t="shared" si="4"/>
        <v>0.7319999999999994</v>
      </c>
      <c r="G32" s="3">
        <f t="shared" si="5"/>
        <v>0.5877848229325422</v>
      </c>
      <c r="H32" s="3">
        <f t="shared" si="6"/>
        <v>0.809017306323023</v>
      </c>
      <c r="I32" s="3">
        <f t="shared" si="7"/>
        <v>602.5258056092508</v>
      </c>
      <c r="J32" s="3">
        <f t="shared" si="8"/>
        <v>630.3083574462648</v>
      </c>
    </row>
    <row r="33" spans="6:10" ht="13.5">
      <c r="F33" s="4">
        <f t="shared" si="4"/>
        <v>0.8234999999999995</v>
      </c>
      <c r="G33" s="3">
        <f t="shared" si="5"/>
        <v>0.6494475943238279</v>
      </c>
      <c r="H33" s="3">
        <f t="shared" si="6"/>
        <v>0.7604063533578561</v>
      </c>
      <c r="I33" s="3">
        <f t="shared" si="7"/>
        <v>603.9248938127564</v>
      </c>
      <c r="J33" s="3">
        <f t="shared" si="8"/>
        <v>630.0380915951092</v>
      </c>
    </row>
    <row r="34" spans="6:10" ht="13.5">
      <c r="F34" s="4">
        <f t="shared" si="4"/>
        <v>0.9149999999999995</v>
      </c>
      <c r="G34" s="3">
        <f t="shared" si="5"/>
        <v>0.7071063120935572</v>
      </c>
      <c r="H34" s="3">
        <f t="shared" si="6"/>
        <v>0.7071072502792266</v>
      </c>
      <c r="I34" s="3">
        <f t="shared" si="7"/>
        <v>605.2331326421303</v>
      </c>
      <c r="J34" s="3">
        <f t="shared" si="8"/>
        <v>629.5159800938103</v>
      </c>
    </row>
    <row r="35" spans="6:10" ht="13.5">
      <c r="F35" s="4">
        <f t="shared" si="4"/>
        <v>1.0064999999999995</v>
      </c>
      <c r="G35" s="3">
        <f t="shared" si="5"/>
        <v>0.7604054916734323</v>
      </c>
      <c r="H35" s="3">
        <f t="shared" si="6"/>
        <v>0.6494486032265261</v>
      </c>
      <c r="I35" s="3">
        <f t="shared" si="7"/>
        <v>606.4424563835745</v>
      </c>
      <c r="J35" s="3">
        <f t="shared" si="8"/>
        <v>628.7452419279581</v>
      </c>
    </row>
    <row r="36" spans="1:10" ht="13.5">
      <c r="A36" t="s">
        <v>39</v>
      </c>
      <c r="C36" s="5">
        <f>(C10/3.14159)*ATAN((C11*C29*C10)/(C13*C5))</f>
        <v>0.680210509183003</v>
      </c>
      <c r="F36" s="4">
        <f t="shared" si="4"/>
        <v>1.0979999999999994</v>
      </c>
      <c r="G36" s="3">
        <f t="shared" si="5"/>
        <v>0.809016526452407</v>
      </c>
      <c r="H36" s="3">
        <f t="shared" si="6"/>
        <v>0.587785896332059</v>
      </c>
      <c r="I36" s="3">
        <f t="shared" si="7"/>
        <v>607.545409166671</v>
      </c>
      <c r="J36" s="3">
        <f t="shared" si="8"/>
        <v>627.7306289466183</v>
      </c>
    </row>
    <row r="37" spans="1:10" ht="13.5">
      <c r="A37" t="s">
        <v>40</v>
      </c>
      <c r="C37" s="5">
        <f>J49</f>
        <v>630.3490196101925</v>
      </c>
      <c r="F37" s="4">
        <f t="shared" si="4"/>
        <v>1.1894999999999993</v>
      </c>
      <c r="G37" s="3">
        <f t="shared" si="5"/>
        <v>0.8526397137422959</v>
      </c>
      <c r="H37" s="3">
        <f t="shared" si="6"/>
        <v>0.5224993000468573</v>
      </c>
      <c r="I37" s="3">
        <f t="shared" si="7"/>
        <v>608.5351909322247</v>
      </c>
      <c r="J37" s="3">
        <f t="shared" si="8"/>
        <v>626.4783965656519</v>
      </c>
    </row>
    <row r="38" spans="6:10" ht="13.5">
      <c r="F38" s="4">
        <f t="shared" si="4"/>
        <v>1.2809999999999993</v>
      </c>
      <c r="G38" s="3">
        <f t="shared" si="5"/>
        <v>0.8910061025413885</v>
      </c>
      <c r="H38" s="3">
        <f t="shared" si="6"/>
        <v>0.45399132726738817</v>
      </c>
      <c r="I38" s="3">
        <f t="shared" si="7"/>
        <v>609.4056993568186</v>
      </c>
      <c r="J38" s="3">
        <f t="shared" si="8"/>
        <v>624.9962652010613</v>
      </c>
    </row>
    <row r="39" spans="6:10" ht="13.5">
      <c r="F39" s="4">
        <f t="shared" si="4"/>
        <v>1.3724999999999992</v>
      </c>
      <c r="G39" s="3">
        <f t="shared" si="5"/>
        <v>0.9238791517040102</v>
      </c>
      <c r="H39" s="3">
        <f t="shared" si="6"/>
        <v>0.3826843517138877</v>
      </c>
      <c r="I39" s="3">
        <f t="shared" si="7"/>
        <v>610.1515674756034</v>
      </c>
      <c r="J39" s="3">
        <f t="shared" si="8"/>
        <v>623.2933726701391</v>
      </c>
    </row>
    <row r="40" spans="6:10" ht="13.5">
      <c r="F40" s="4">
        <f t="shared" si="4"/>
        <v>1.463999999999999</v>
      </c>
      <c r="G40" s="3">
        <f t="shared" si="5"/>
        <v>0.9510561882928806</v>
      </c>
      <c r="H40" s="3">
        <f t="shared" si="6"/>
        <v>0.3090180038603201</v>
      </c>
      <c r="I40" s="3">
        <f t="shared" si="7"/>
        <v>610.7681967713653</v>
      </c>
      <c r="J40" s="3">
        <f t="shared" si="8"/>
        <v>621.3802178538809</v>
      </c>
    </row>
    <row r="41" spans="6:10" ht="13.5">
      <c r="F41" s="4">
        <f t="shared" si="4"/>
        <v>1.555499999999999</v>
      </c>
      <c r="G41" s="3">
        <f t="shared" si="5"/>
        <v>0.9723696571230582</v>
      </c>
      <c r="H41" s="3">
        <f t="shared" si="6"/>
        <v>0.23344646047088874</v>
      </c>
      <c r="I41" s="3">
        <f t="shared" si="7"/>
        <v>611.2517855258645</v>
      </c>
      <c r="J41" s="3">
        <f t="shared" si="8"/>
        <v>619.2685959680015</v>
      </c>
    </row>
    <row r="42" spans="6:10" ht="13.5">
      <c r="F42" s="4">
        <f t="shared" si="4"/>
        <v>1.646999999999999</v>
      </c>
      <c r="G42" s="3">
        <f t="shared" si="5"/>
        <v>0.9876881537936285</v>
      </c>
      <c r="H42" s="3">
        <f t="shared" si="6"/>
        <v>0.1564356444539853</v>
      </c>
      <c r="I42" s="3">
        <f t="shared" si="7"/>
        <v>611.5993522586543</v>
      </c>
      <c r="J42" s="3">
        <f t="shared" si="8"/>
        <v>616.9715258416311</v>
      </c>
    </row>
    <row r="43" spans="6:10" ht="13.5">
      <c r="F43" s="4">
        <f t="shared" si="4"/>
        <v>1.7384999999999988</v>
      </c>
      <c r="G43" s="3">
        <f t="shared" si="5"/>
        <v>0.9969172348381645</v>
      </c>
      <c r="H43" s="3">
        <f t="shared" si="6"/>
        <v>0.07846035229737301</v>
      </c>
      <c r="I43" s="3">
        <f t="shared" si="7"/>
        <v>611.8087541088676</v>
      </c>
      <c r="J43" s="3">
        <f t="shared" si="8"/>
        <v>614.5031696520399</v>
      </c>
    </row>
    <row r="44" spans="6:10" ht="13.5">
      <c r="F44" s="4">
        <f t="shared" si="4"/>
        <v>1.8299999999999987</v>
      </c>
      <c r="G44" s="3">
        <f t="shared" si="5"/>
        <v>0.9999999999991198</v>
      </c>
      <c r="H44" s="3">
        <f t="shared" si="6"/>
        <v>1.326794897787781E-06</v>
      </c>
      <c r="I44" s="3">
        <f t="shared" si="7"/>
        <v>611.8787000466442</v>
      </c>
      <c r="J44" s="3">
        <f t="shared" si="8"/>
        <v>611.878745610253</v>
      </c>
    </row>
    <row r="49" spans="1:10" ht="13.5">
      <c r="A49" t="s">
        <v>41</v>
      </c>
      <c r="F49" s="4">
        <f>C36</f>
        <v>0.680210509183003</v>
      </c>
      <c r="G49" s="3">
        <f>SIN(3.14159*F49/C$10)</f>
        <v>0.5512519962156169</v>
      </c>
      <c r="H49" s="3">
        <f>COS(3.14159*F49/C$10)</f>
        <v>0.8343388020871961</v>
      </c>
      <c r="I49" s="3">
        <f>C$15+C$32*(G49+1)</f>
        <v>601.6968995165287</v>
      </c>
      <c r="J49" s="3">
        <f>I49+1/(3.14159*C$11*C$29)*C$14*H49</f>
        <v>630.3490196101925</v>
      </c>
    </row>
    <row r="52" spans="1:2" ht="13.5">
      <c r="A52" t="s">
        <v>42</v>
      </c>
      <c r="B52" s="4">
        <f>C36/C10</f>
        <v>0.18584986589699534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</dc:creator>
  <cp:keywords/>
  <dc:description/>
  <cp:lastModifiedBy>spw</cp:lastModifiedBy>
  <dcterms:created xsi:type="dcterms:W3CDTF">2005-12-16T17:44:37Z</dcterms:created>
  <dcterms:modified xsi:type="dcterms:W3CDTF">2014-02-10T13:57:09Z</dcterms:modified>
  <cp:category/>
  <cp:version/>
  <cp:contentType/>
  <cp:contentStatus/>
</cp:coreProperties>
</file>